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1\"/>
    </mc:Choice>
  </mc:AlternateContent>
  <bookViews>
    <workbookView xWindow="0" yWindow="600" windowWidth="17145" windowHeight="10830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лист1!$26:$26,лист1!$28:$29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D33" i="1" l="1"/>
  <c r="D32" i="1"/>
  <c r="D31" i="1"/>
  <c r="D30" i="1"/>
  <c r="J29" i="1"/>
  <c r="I29" i="1"/>
  <c r="F29" i="1"/>
  <c r="E29" i="1"/>
  <c r="D29" i="1"/>
  <c r="C29" i="1"/>
  <c r="D28" i="1"/>
  <c r="G26" i="1"/>
  <c r="F26" i="1"/>
  <c r="E26" i="1"/>
  <c r="D26" i="1"/>
  <c r="G24" i="1"/>
  <c r="F24" i="1"/>
  <c r="K23" i="1"/>
  <c r="E23" i="1"/>
  <c r="K22" i="1"/>
  <c r="E22" i="1"/>
  <c r="J21" i="1"/>
  <c r="D21" i="1"/>
  <c r="J19" i="1"/>
  <c r="D19" i="1"/>
  <c r="E18" i="1"/>
  <c r="G17" i="1"/>
  <c r="F17" i="1"/>
  <c r="E17" i="1"/>
  <c r="D17" i="1"/>
  <c r="J16" i="1"/>
  <c r="D16" i="1"/>
  <c r="E14" i="1"/>
  <c r="D14" i="1"/>
  <c r="F13" i="1"/>
  <c r="E12" i="1"/>
  <c r="D12" i="1"/>
  <c r="I11" i="1"/>
  <c r="G11" i="1"/>
  <c r="F11" i="1"/>
  <c r="D11" i="1"/>
  <c r="C11" i="1"/>
  <c r="I10" i="1"/>
  <c r="D10" i="1"/>
  <c r="C10" i="1"/>
  <c r="G9" i="1" l="1"/>
  <c r="B33" i="1"/>
  <c r="H33" i="1"/>
  <c r="B32" i="1" l="1"/>
  <c r="H31" i="1"/>
  <c r="H32" i="1"/>
  <c r="B31" i="1"/>
  <c r="C27" i="1"/>
  <c r="H18" i="1" l="1"/>
  <c r="B18" i="1"/>
  <c r="H30" i="1" l="1"/>
  <c r="B30" i="1"/>
  <c r="B28" i="1" l="1"/>
  <c r="H29" i="1" l="1"/>
  <c r="H28" i="1"/>
  <c r="H26" i="1"/>
  <c r="H25" i="1"/>
  <c r="H24" i="1"/>
  <c r="H23" i="1"/>
  <c r="H21" i="1"/>
  <c r="H17" i="1"/>
  <c r="H14" i="1"/>
  <c r="H13" i="1"/>
  <c r="H12" i="1"/>
  <c r="H11" i="1"/>
  <c r="I9" i="1"/>
  <c r="H10" i="1"/>
  <c r="F27" i="1" l="1"/>
  <c r="J20" i="1" l="1"/>
  <c r="B22" i="1" l="1"/>
  <c r="E20" i="1"/>
  <c r="B21" i="1"/>
  <c r="D20" i="1"/>
  <c r="K20" i="1"/>
  <c r="H20" i="1" s="1"/>
  <c r="B23" i="1"/>
  <c r="B20" i="1" l="1"/>
  <c r="K34" i="1"/>
  <c r="J27" i="1"/>
  <c r="H27" i="1" l="1"/>
  <c r="D15" i="1"/>
  <c r="B26" i="1" l="1"/>
  <c r="C9" i="1" l="1"/>
  <c r="B17" i="1"/>
  <c r="L34" i="1"/>
  <c r="B12" i="1"/>
  <c r="E27" i="1" l="1"/>
  <c r="G27" i="1"/>
  <c r="C34" i="1"/>
  <c r="E25" i="1"/>
  <c r="F25" i="1"/>
  <c r="G25" i="1"/>
  <c r="D25" i="1"/>
  <c r="B10" i="1"/>
  <c r="B11" i="1"/>
  <c r="B25" i="1" l="1"/>
  <c r="G15" i="1" l="1"/>
  <c r="G34" i="1" s="1"/>
  <c r="F15" i="1"/>
  <c r="E15" i="1"/>
  <c r="E34" i="1" s="1"/>
  <c r="B16" i="1"/>
  <c r="B15" i="1" s="1"/>
  <c r="F9" i="1" l="1"/>
  <c r="F34" i="1" s="1"/>
  <c r="D9" i="1" l="1"/>
  <c r="H9" i="1"/>
  <c r="B9" i="1" l="1"/>
  <c r="B19" i="1"/>
  <c r="B24" i="1" l="1"/>
  <c r="B13" i="1" l="1"/>
  <c r="B14" i="1" l="1"/>
  <c r="M34" i="1" l="1"/>
  <c r="I27" i="1" l="1"/>
  <c r="I34" i="1" s="1"/>
  <c r="H19" i="1" l="1"/>
  <c r="H16" i="1" l="1"/>
  <c r="H34" i="1" s="1"/>
  <c r="J15" i="1"/>
  <c r="H15" i="1" s="1"/>
  <c r="J34" i="1"/>
  <c r="B29" i="1" l="1"/>
  <c r="D27" i="1"/>
  <c r="D34" i="1" l="1"/>
  <c r="B27" i="1"/>
  <c r="B34" i="1" s="1"/>
</calcChain>
</file>

<file path=xl/sharedStrings.xml><?xml version="1.0" encoding="utf-8"?>
<sst xmlns="http://schemas.openxmlformats.org/spreadsheetml/2006/main" count="42" uniqueCount="37">
  <si>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</si>
  <si>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</si>
  <si>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</si>
  <si>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</si>
  <si>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</si>
  <si>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</si>
  <si>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</si>
  <si>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</si>
  <si>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</si>
  <si>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</si>
  <si>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</si>
  <si>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</si>
  <si>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</si>
  <si>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</si>
  <si>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</si>
  <si>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</si>
  <si>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</si>
  <si>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</si>
  <si>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</si>
  <si>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</si>
  <si>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</si>
  <si>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</si>
  <si>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</si>
  <si>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</si>
  <si>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</si>
  <si>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</si>
  <si>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</si>
  <si>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</si>
  <si>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</si>
  <si>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</si>
  <si>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</si>
  <si>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</si>
  <si>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</si>
  <si>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</si>
  <si>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</si>
  <si>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</si>
  <si>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Полезный отпуск электроэнергии и мощности по тарифным группам в разрезе территориальных сетевых организаций за период декабрь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</si>
</sst>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21/&#1040;&#1082;&#1090;.%20&#1086;&#1073;&#1098;&#1077;&#1084;&#1099;%20&#1076;&#1083;&#1103;%20&#1088;&#1072;&#1073;&#1086;&#1090;&#1099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ЦОФ Сибирь"/>
      <sheetName val="БЗФ"/>
      <sheetName val="БМК"/>
      <sheetName val="УралКУЗ"/>
      <sheetName val="ЧМК"/>
      <sheetName val="ЯкутУ+"/>
      <sheetName val="ТП_Посьет"/>
      <sheetName val="МТП_Ванино"/>
      <sheetName val="Эльга"/>
      <sheetName val="ЧМК (2019)"/>
      <sheetName val="ЭТПЗ"/>
      <sheetName val="НЫТВА"/>
      <sheetName val="Вяртсиль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  <sheetName val="Лист3"/>
      <sheetName val="План Декабрь"/>
      <sheetName val="Лист5"/>
    </sheetNames>
    <sheetDataSet>
      <sheetData sheetId="0"/>
      <sheetData sheetId="1"/>
      <sheetData sheetId="2">
        <row r="63">
          <cell r="O63">
            <v>19353.399000000001</v>
          </cell>
          <cell r="P63">
            <v>25207.967000000001</v>
          </cell>
        </row>
        <row r="64">
          <cell r="P64">
            <v>90.191999999999993</v>
          </cell>
        </row>
        <row r="65">
          <cell r="P65">
            <v>1324.537</v>
          </cell>
        </row>
        <row r="66">
          <cell r="P66">
            <v>1.6259999999999999</v>
          </cell>
        </row>
        <row r="89">
          <cell r="P89">
            <v>0</v>
          </cell>
        </row>
      </sheetData>
      <sheetData sheetId="3">
        <row r="68">
          <cell r="O68">
            <v>1279.5150000000001</v>
          </cell>
          <cell r="P68">
            <v>1262.0809999999999</v>
          </cell>
        </row>
        <row r="69">
          <cell r="P69">
            <v>1506.268</v>
          </cell>
        </row>
        <row r="74">
          <cell r="P74">
            <v>3.1019999999999999</v>
          </cell>
        </row>
      </sheetData>
      <sheetData sheetId="4">
        <row r="74">
          <cell r="O74">
            <v>5538.8689999999997</v>
          </cell>
          <cell r="P74">
            <v>6110.4840000000004</v>
          </cell>
        </row>
        <row r="75">
          <cell r="P75">
            <v>8277.4549999999999</v>
          </cell>
        </row>
        <row r="76">
          <cell r="P76">
            <v>1502.471</v>
          </cell>
        </row>
        <row r="77">
          <cell r="P77">
            <v>24.791</v>
          </cell>
        </row>
        <row r="81">
          <cell r="P81">
            <v>13.606</v>
          </cell>
        </row>
      </sheetData>
      <sheetData sheetId="5">
        <row r="69">
          <cell r="O69">
            <v>503.43400000000003</v>
          </cell>
          <cell r="P69">
            <v>602.23500000000001</v>
          </cell>
        </row>
        <row r="70">
          <cell r="P70">
            <v>775.23599999999999</v>
          </cell>
        </row>
      </sheetData>
      <sheetData sheetId="6">
        <row r="65">
          <cell r="O65">
            <v>16029.361999999999</v>
          </cell>
          <cell r="P65">
            <v>18052.098000000002</v>
          </cell>
        </row>
        <row r="66">
          <cell r="P66">
            <v>11452.951999999999</v>
          </cell>
        </row>
        <row r="67">
          <cell r="P67">
            <v>3462.134</v>
          </cell>
        </row>
        <row r="68">
          <cell r="P68">
            <v>10.425000000000001</v>
          </cell>
        </row>
        <row r="70">
          <cell r="P70">
            <v>3.9249999999999998</v>
          </cell>
        </row>
        <row r="71">
          <cell r="P71">
            <v>2.1709999999999998</v>
          </cell>
        </row>
        <row r="72">
          <cell r="P72">
            <v>4.4569999999999999</v>
          </cell>
        </row>
        <row r="118">
          <cell r="P118">
            <v>24.527999999999999</v>
          </cell>
        </row>
        <row r="128">
          <cell r="P128">
            <v>349.74299999999999</v>
          </cell>
        </row>
        <row r="129">
          <cell r="P129"/>
        </row>
        <row r="140">
          <cell r="P140">
            <v>1131.1669999999999</v>
          </cell>
        </row>
      </sheetData>
      <sheetData sheetId="7">
        <row r="68">
          <cell r="O68">
            <v>5536.6940000000004</v>
          </cell>
          <cell r="P68">
            <v>5695.0290000000005</v>
          </cell>
        </row>
      </sheetData>
      <sheetData sheetId="8">
        <row r="68">
          <cell r="O68">
            <v>68021.251000000004</v>
          </cell>
          <cell r="P68">
            <v>71577.464000000007</v>
          </cell>
        </row>
        <row r="73">
          <cell r="P73">
            <v>100.49299999999999</v>
          </cell>
        </row>
      </sheetData>
      <sheetData sheetId="9">
        <row r="69">
          <cell r="O69">
            <v>23844.274000000001</v>
          </cell>
          <cell r="P69">
            <v>24965.281999999999</v>
          </cell>
        </row>
        <row r="75">
          <cell r="P75">
            <v>38.857999999999997</v>
          </cell>
        </row>
      </sheetData>
      <sheetData sheetId="10">
        <row r="68">
          <cell r="O68">
            <v>5443.3670000000002</v>
          </cell>
          <cell r="P68">
            <v>5245.51</v>
          </cell>
        </row>
      </sheetData>
      <sheetData sheetId="11">
        <row r="69">
          <cell r="O69">
            <v>40595.771000000001</v>
          </cell>
          <cell r="P69">
            <v>54018.847999999998</v>
          </cell>
        </row>
        <row r="70">
          <cell r="P70">
            <v>965.71400000000006</v>
          </cell>
        </row>
        <row r="71">
          <cell r="P71">
            <v>167.785</v>
          </cell>
        </row>
        <row r="72">
          <cell r="P72">
            <v>695.54</v>
          </cell>
        </row>
        <row r="73">
          <cell r="P73">
            <v>421.51499999999999</v>
          </cell>
        </row>
        <row r="75">
          <cell r="P75">
            <v>65.498999999999995</v>
          </cell>
        </row>
        <row r="76">
          <cell r="P76">
            <v>79.448999999999998</v>
          </cell>
        </row>
      </sheetData>
      <sheetData sheetId="12">
        <row r="67">
          <cell r="O67">
            <v>19549.791000000001</v>
          </cell>
          <cell r="P67">
            <v>19016.635999999999</v>
          </cell>
        </row>
        <row r="72">
          <cell r="P72">
            <v>31.556000000000001</v>
          </cell>
        </row>
        <row r="94">
          <cell r="P94">
            <v>55.154000000000003</v>
          </cell>
        </row>
        <row r="95">
          <cell r="P95">
            <v>16.032</v>
          </cell>
        </row>
      </sheetData>
      <sheetData sheetId="13">
        <row r="68">
          <cell r="O68">
            <v>933.81399999999996</v>
          </cell>
          <cell r="P68">
            <v>1675.7470000000001</v>
          </cell>
        </row>
        <row r="75">
          <cell r="P75">
            <v>3.766</v>
          </cell>
        </row>
      </sheetData>
      <sheetData sheetId="14">
        <row r="69">
          <cell r="O69">
            <v>228.85599999999999</v>
          </cell>
          <cell r="P69">
            <v>242.20699999999999</v>
          </cell>
        </row>
        <row r="74">
          <cell r="P74">
            <v>0.47099999999999997</v>
          </cell>
        </row>
      </sheetData>
      <sheetData sheetId="15"/>
      <sheetData sheetId="16"/>
      <sheetData sheetId="17">
        <row r="68">
          <cell r="O68">
            <v>287.14999999999998</v>
          </cell>
          <cell r="P68">
            <v>297.36200000000002</v>
          </cell>
        </row>
      </sheetData>
      <sheetData sheetId="18">
        <row r="68">
          <cell r="O68">
            <v>2558.8090000000002</v>
          </cell>
          <cell r="P68">
            <v>2801.0929999999998</v>
          </cell>
        </row>
      </sheetData>
      <sheetData sheetId="19">
        <row r="68">
          <cell r="O68">
            <v>906.88300000000004</v>
          </cell>
          <cell r="P68">
            <v>1033.365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zoomScale="70" zoomScaleNormal="70" workbookViewId="0">
      <selection activeCell="C10" sqref="C10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6.85546875" bestFit="1" customWidth="1"/>
    <col min="4" max="4" width="15.5703125" customWidth="1"/>
    <col min="5" max="5" width="14.28515625" customWidth="1"/>
    <col min="6" max="6" width="19.42578125" bestFit="1" customWidth="1"/>
    <col min="7" max="7" width="18.42578125" bestFit="1" customWidth="1"/>
    <col min="8" max="13" width="14.28515625" customWidth="1"/>
    <col min="16" max="16" width="16.425781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119" t="s">
        <v>36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124" t="s">
        <v>6</v>
      </c>
      <c r="B5" s="124"/>
      <c r="C5" s="124"/>
      <c r="D5" s="124"/>
      <c r="E5" s="124"/>
      <c r="F5" s="124"/>
      <c r="G5" s="124"/>
      <c r="H5" s="124"/>
      <c r="I5" s="125"/>
      <c r="J5" s="125"/>
      <c r="K5" s="125"/>
      <c r="L5" s="125"/>
      <c r="M5" s="125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126" t="s">
        <v>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122" t="s">
        <v>5</v>
      </c>
      <c r="B7" s="120" t="s">
        <v>17</v>
      </c>
      <c r="C7" s="117"/>
      <c r="D7" s="117"/>
      <c r="E7" s="117"/>
      <c r="F7" s="117"/>
      <c r="G7" s="118"/>
      <c r="H7" s="120" t="s">
        <v>18</v>
      </c>
      <c r="I7" s="117"/>
      <c r="J7" s="117"/>
      <c r="K7" s="117"/>
      <c r="L7" s="117"/>
      <c r="M7" s="118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23"/>
      <c r="B8" s="121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1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31" t="s">
        <v>23</v>
      </c>
      <c r="B9" s="116">
        <f>SUM(C9:G9)</f>
        <v>18683.550000000003</v>
      </c>
      <c r="C9" s="105">
        <f>C10+C11</f>
        <v>9783.723</v>
      </c>
      <c r="D9" s="105">
        <f t="shared" ref="D9:H9" si="0">D10+D11</f>
        <v>7372.5650000000005</v>
      </c>
      <c r="E9" s="105"/>
      <c r="F9" s="105">
        <f t="shared" si="0"/>
        <v>1502.471</v>
      </c>
      <c r="G9" s="105">
        <f t="shared" si="0"/>
        <v>24.791</v>
      </c>
      <c r="H9" s="105">
        <f t="shared" si="0"/>
        <v>0</v>
      </c>
      <c r="I9" s="105">
        <f>I10+I11</f>
        <v>16.707999999999998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75" outlineLevel="1" x14ac:dyDescent="0.25">
      <c r="A10" s="29" t="s">
        <v>24</v>
      </c>
      <c r="B10" s="109">
        <f>SUM(C10:G10)</f>
        <v>2768.3490000000002</v>
      </c>
      <c r="C10" s="113">
        <f>[1]Аксион!$P$69</f>
        <v>1506.268</v>
      </c>
      <c r="D10" s="113">
        <f>[1]Аксион!$P$68</f>
        <v>1262.0809999999999</v>
      </c>
      <c r="E10" s="114"/>
      <c r="F10" s="114"/>
      <c r="G10" s="114"/>
      <c r="H10" s="88">
        <f t="shared" ref="H10:H21" si="1">SUM(J10:M10)</f>
        <v>0</v>
      </c>
      <c r="I10" s="115">
        <f>[1]Аксион!$P$74</f>
        <v>3.1019999999999999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75" outlineLevel="1" x14ac:dyDescent="0.25">
      <c r="A11" s="30" t="s">
        <v>25</v>
      </c>
      <c r="B11" s="109">
        <f t="shared" ref="B11:B24" si="2">SUM(C11:G11)</f>
        <v>15915.200999999999</v>
      </c>
      <c r="C11" s="88">
        <f>[1]Ижсталь!$P$75</f>
        <v>8277.4549999999999</v>
      </c>
      <c r="D11" s="88">
        <f>[1]Ижсталь!$P$74</f>
        <v>6110.4840000000004</v>
      </c>
      <c r="E11" s="88"/>
      <c r="F11" s="88">
        <f>[1]Ижсталь!$P$76</f>
        <v>1502.471</v>
      </c>
      <c r="G11" s="88">
        <f>[1]Ижсталь!$P$77</f>
        <v>24.791</v>
      </c>
      <c r="H11" s="88">
        <f t="shared" si="1"/>
        <v>0</v>
      </c>
      <c r="I11" s="88">
        <f>[1]Ижсталь!$P$81</f>
        <v>13.606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 t="s">
        <v>11</v>
      </c>
      <c r="B12" s="110">
        <f>SUM(C12:G12)</f>
        <v>1377.471</v>
      </c>
      <c r="C12" s="92"/>
      <c r="D12" s="92">
        <f>[1]ЮУНК!$P$69</f>
        <v>602.23500000000001</v>
      </c>
      <c r="E12" s="92">
        <f>[1]ЮУНК!$P$70</f>
        <v>775.23599999999999</v>
      </c>
      <c r="F12" s="92"/>
      <c r="G12" s="92"/>
      <c r="H12" s="88">
        <f t="shared" si="1"/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12</v>
      </c>
      <c r="B13" s="110">
        <f t="shared" si="2"/>
        <v>24.527999999999999</v>
      </c>
      <c r="C13" s="92"/>
      <c r="D13" s="95"/>
      <c r="E13" s="95"/>
      <c r="F13" s="95">
        <f>[1]Междуреч!$P$118</f>
        <v>24.527999999999999</v>
      </c>
      <c r="G13" s="92">
        <v>0</v>
      </c>
      <c r="H13" s="88">
        <f t="shared" si="1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31.5" x14ac:dyDescent="0.25">
      <c r="A14" s="14" t="s">
        <v>13</v>
      </c>
      <c r="B14" s="110">
        <f t="shared" si="2"/>
        <v>349.74299999999999</v>
      </c>
      <c r="C14" s="92"/>
      <c r="D14" s="95">
        <f>[1]Междуреч!$P$128</f>
        <v>349.74299999999999</v>
      </c>
      <c r="E14" s="95">
        <f>[1]Междуреч!$P$129</f>
        <v>0</v>
      </c>
      <c r="F14" s="95"/>
      <c r="G14" s="92"/>
      <c r="H14" s="88">
        <f t="shared" si="1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75" x14ac:dyDescent="0.25">
      <c r="A15" s="48" t="s">
        <v>14</v>
      </c>
      <c r="B15" s="110">
        <f>SUM(B16:B17)</f>
        <v>98201.786000000007</v>
      </c>
      <c r="C15" s="95"/>
      <c r="D15" s="95">
        <f>D16+D17</f>
        <v>96785.431000000011</v>
      </c>
      <c r="E15" s="95">
        <f>E16+E17</f>
        <v>90.191999999999993</v>
      </c>
      <c r="F15" s="95">
        <f t="shared" ref="F15" si="3">F16+F17</f>
        <v>1324.537</v>
      </c>
      <c r="G15" s="95">
        <f>G16+G17</f>
        <v>1.6259999999999999</v>
      </c>
      <c r="H15" s="88">
        <f t="shared" si="1"/>
        <v>100.49299999999999</v>
      </c>
      <c r="I15" s="95"/>
      <c r="J15" s="99">
        <f>J16+J17</f>
        <v>100.49299999999999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75" outlineLevel="1" x14ac:dyDescent="0.25">
      <c r="A16" s="40" t="s">
        <v>26</v>
      </c>
      <c r="B16" s="110">
        <f>SUM(C16:G16)</f>
        <v>71577.464000000007</v>
      </c>
      <c r="C16" s="92"/>
      <c r="D16" s="92">
        <f>[1]БЗФ!$P$68</f>
        <v>71577.464000000007</v>
      </c>
      <c r="E16" s="92"/>
      <c r="F16" s="92"/>
      <c r="G16" s="92"/>
      <c r="H16" s="88">
        <f t="shared" si="1"/>
        <v>100.49299999999999</v>
      </c>
      <c r="I16" s="92"/>
      <c r="J16" s="99">
        <f>[1]БЗФ!$P$73</f>
        <v>100.49299999999999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75" outlineLevel="1" x14ac:dyDescent="0.25">
      <c r="A17" s="40" t="s">
        <v>27</v>
      </c>
      <c r="B17" s="110">
        <f>D17+E17+F17+G17</f>
        <v>26624.322</v>
      </c>
      <c r="C17" s="92"/>
      <c r="D17" s="92">
        <f>'[1]Кор-ГОК'!$P$63</f>
        <v>25207.967000000001</v>
      </c>
      <c r="E17" s="92">
        <f>'[1]Кор-ГОК'!$P$64</f>
        <v>90.191999999999993</v>
      </c>
      <c r="F17" s="92">
        <f>'[1]Кор-ГОК'!$P$65</f>
        <v>1324.537</v>
      </c>
      <c r="G17" s="92">
        <f>'[1]Кор-ГОК'!$P$66</f>
        <v>1.6259999999999999</v>
      </c>
      <c r="H17" s="88">
        <f t="shared" si="1"/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48" t="s">
        <v>32</v>
      </c>
      <c r="B18" s="110">
        <f>SUM(C18:G18)</f>
        <v>0</v>
      </c>
      <c r="C18" s="92"/>
      <c r="D18" s="92"/>
      <c r="E18" s="92">
        <f>'[1]Кор-ГОК'!$P$89</f>
        <v>0</v>
      </c>
      <c r="F18" s="92"/>
      <c r="G18" s="92"/>
      <c r="H18" s="88">
        <f t="shared" ref="H18" si="4">SUM(J18:M18)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31.5" collapsed="1" x14ac:dyDescent="0.25">
      <c r="A19" s="7" t="s">
        <v>15</v>
      </c>
      <c r="B19" s="110">
        <f>SUM(C19:G19)</f>
        <v>24965.281999999999</v>
      </c>
      <c r="C19" s="92"/>
      <c r="D19" s="92">
        <f>[1]БМК!$P$69</f>
        <v>24965.281999999999</v>
      </c>
      <c r="E19" s="92"/>
      <c r="F19" s="92"/>
      <c r="G19" s="92"/>
      <c r="H19" s="88">
        <f t="shared" si="1"/>
        <v>38.857999999999997</v>
      </c>
      <c r="I19" s="92"/>
      <c r="J19" s="92">
        <f>[1]БМК!$P$75</f>
        <v>38.857999999999997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16</v>
      </c>
      <c r="B20" s="110">
        <f>SUM(C20:G20)</f>
        <v>20934.59</v>
      </c>
      <c r="C20" s="92"/>
      <c r="D20" s="92">
        <f>D21+D22+D23</f>
        <v>19016.635999999999</v>
      </c>
      <c r="E20" s="92">
        <f>E21+E22+E23</f>
        <v>1917.9540000000002</v>
      </c>
      <c r="F20" s="92"/>
      <c r="G20" s="92"/>
      <c r="H20" s="88">
        <f t="shared" si="1"/>
        <v>35.792999999999999</v>
      </c>
      <c r="I20" s="92"/>
      <c r="J20" s="92">
        <f>J21+J23+J22</f>
        <v>31.556000000000001</v>
      </c>
      <c r="K20" s="93">
        <f>K21+K22+K23</f>
        <v>4.2370000000000001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75" outlineLevel="1" x14ac:dyDescent="0.25">
      <c r="A21" s="15" t="s">
        <v>28</v>
      </c>
      <c r="B21" s="110">
        <f>SUM(C21:G21)</f>
        <v>19016.635999999999</v>
      </c>
      <c r="C21" s="92"/>
      <c r="D21" s="92">
        <f>'[1]ЯкутУ+'!$P$67</f>
        <v>19016.635999999999</v>
      </c>
      <c r="E21" s="92"/>
      <c r="F21" s="92"/>
      <c r="G21" s="92"/>
      <c r="H21" s="88">
        <f t="shared" si="1"/>
        <v>31.556000000000001</v>
      </c>
      <c r="I21" s="92"/>
      <c r="J21" s="92">
        <f>'[1]ЯкутУ+'!$P$72</f>
        <v>31.556000000000001</v>
      </c>
      <c r="K21" s="93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75" outlineLevel="1" x14ac:dyDescent="0.25">
      <c r="A22" s="15" t="s">
        <v>30</v>
      </c>
      <c r="B22" s="110">
        <f>SUM(C22:G22)</f>
        <v>1675.7470000000001</v>
      </c>
      <c r="C22" s="92"/>
      <c r="D22" s="104"/>
      <c r="E22" s="92">
        <f>[1]ТП_Посьет!$P$68</f>
        <v>1675.7470000000001</v>
      </c>
      <c r="F22" s="92"/>
      <c r="G22" s="92"/>
      <c r="H22" s="88"/>
      <c r="I22" s="92"/>
      <c r="J22" s="103"/>
      <c r="K22" s="92">
        <f>[1]ТП_Посьет!$P$75</f>
        <v>3.766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75" outlineLevel="1" x14ac:dyDescent="0.25">
      <c r="A23" s="15" t="s">
        <v>29</v>
      </c>
      <c r="B23" s="110">
        <f t="shared" si="2"/>
        <v>242.20699999999999</v>
      </c>
      <c r="C23" s="92"/>
      <c r="D23" s="104"/>
      <c r="E23" s="92">
        <f>[1]МТП_Ванино!$P$69</f>
        <v>242.20699999999999</v>
      </c>
      <c r="F23" s="92"/>
      <c r="G23" s="92"/>
      <c r="H23" s="88">
        <f t="shared" ref="H23:H33" si="5">SUM(J23:M23)</f>
        <v>0.47099999999999997</v>
      </c>
      <c r="I23" s="92"/>
      <c r="J23" s="103"/>
      <c r="K23" s="92">
        <f>[1]МТП_Ванино!$P$74</f>
        <v>0.47099999999999997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7" t="s">
        <v>19</v>
      </c>
      <c r="B24" s="110">
        <f t="shared" si="2"/>
        <v>71.186000000000007</v>
      </c>
      <c r="C24" s="92"/>
      <c r="D24" s="92"/>
      <c r="E24" s="92"/>
      <c r="F24" s="92">
        <f>'[1]ЯкутУ+'!$P$94</f>
        <v>55.154000000000003</v>
      </c>
      <c r="G24" s="92">
        <f>'[1]ЯкутУ+'!$P$95</f>
        <v>16.032</v>
      </c>
      <c r="H24" s="88">
        <f t="shared" si="5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25">
      <c r="A25" s="6" t="s">
        <v>20</v>
      </c>
      <c r="B25" s="111">
        <f>SUM(C25:G25)</f>
        <v>38683.191000000006</v>
      </c>
      <c r="C25" s="92"/>
      <c r="D25" s="92">
        <f>SUM(D26:D26)</f>
        <v>23751.052000000003</v>
      </c>
      <c r="E25" s="92">
        <f>SUM(E26:E26)</f>
        <v>11455.123</v>
      </c>
      <c r="F25" s="92">
        <f>SUM(F26:F26)</f>
        <v>3466.5909999999999</v>
      </c>
      <c r="G25" s="92">
        <f>SUM(G26:G26)</f>
        <v>10.425000000000001</v>
      </c>
      <c r="H25" s="88">
        <f t="shared" si="5"/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75" outlineLevel="1" x14ac:dyDescent="0.25">
      <c r="A26" s="15" t="s">
        <v>10</v>
      </c>
      <c r="B26" s="112">
        <f>SUM(C26:G26)</f>
        <v>38683.191000000006</v>
      </c>
      <c r="C26" s="84"/>
      <c r="D26" s="88">
        <f>[1]Междуреч!$P$65+[1]Междуреч!$P$70+'[1]ЦОФ Сибирь'!$P$68</f>
        <v>23751.052000000003</v>
      </c>
      <c r="E26" s="88">
        <f>[1]Междуреч!$P$66+[1]Междуреч!$P$71</f>
        <v>11455.123</v>
      </c>
      <c r="F26" s="88">
        <f>[1]Междуреч!$P$67+[1]Междуреч!$P$72</f>
        <v>3466.5909999999999</v>
      </c>
      <c r="G26" s="88">
        <f>[1]Междуреч!$P$68</f>
        <v>10.425000000000001</v>
      </c>
      <c r="H26" s="88">
        <f t="shared" si="5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25">
      <c r="A27" s="8" t="s">
        <v>9</v>
      </c>
      <c r="B27" s="110">
        <f>SUM(C27:G27)</f>
        <v>61514.912000000004</v>
      </c>
      <c r="C27" s="92">
        <f>SUM(C28:C29)</f>
        <v>965.71400000000006</v>
      </c>
      <c r="D27" s="92">
        <f>SUM(D28:D29)</f>
        <v>59959.898000000001</v>
      </c>
      <c r="E27" s="92">
        <f>SUM(E28:E29)</f>
        <v>421.51499999999999</v>
      </c>
      <c r="F27" s="92">
        <f>SUM(F28:F29)</f>
        <v>167.785</v>
      </c>
      <c r="G27" s="92">
        <f>SUM(G28:G29)</f>
        <v>0</v>
      </c>
      <c r="H27" s="88">
        <f t="shared" si="5"/>
        <v>65.498999999999995</v>
      </c>
      <c r="I27" s="92">
        <f>I28+I29</f>
        <v>79.448999999999998</v>
      </c>
      <c r="J27" s="92">
        <f>J28+J29</f>
        <v>65.498999999999995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45" customHeight="1" outlineLevel="1" collapsed="1" x14ac:dyDescent="0.25">
      <c r="A28" s="10" t="s">
        <v>21</v>
      </c>
      <c r="B28" s="110">
        <f t="shared" ref="B28:B33" si="6">SUM(C28:G28)</f>
        <v>5245.51</v>
      </c>
      <c r="C28" s="88"/>
      <c r="D28" s="88">
        <f>[1]УралКУЗ!$P$68</f>
        <v>5245.51</v>
      </c>
      <c r="E28" s="88"/>
      <c r="F28" s="88"/>
      <c r="G28" s="88"/>
      <c r="H28" s="88">
        <f t="shared" si="5"/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45" customHeight="1" outlineLevel="1" x14ac:dyDescent="0.25">
      <c r="A29" s="10" t="s">
        <v>22</v>
      </c>
      <c r="B29" s="110">
        <f t="shared" si="6"/>
        <v>56269.402000000002</v>
      </c>
      <c r="C29" s="88">
        <f>[1]ЧМК!$P$70</f>
        <v>965.71400000000006</v>
      </c>
      <c r="D29" s="108">
        <f>[1]ЧМК!$P$69+[1]ЧМК!$P$72</f>
        <v>54714.387999999999</v>
      </c>
      <c r="E29" s="88">
        <f>[1]ЧМК!$P$73</f>
        <v>421.51499999999999</v>
      </c>
      <c r="F29" s="88">
        <f>[1]ЧМК!$P$71</f>
        <v>167.785</v>
      </c>
      <c r="G29" s="88"/>
      <c r="H29" s="88">
        <f t="shared" si="5"/>
        <v>65.498999999999995</v>
      </c>
      <c r="I29" s="88">
        <f>[1]ЧМК!$P$76</f>
        <v>79.448999999999998</v>
      </c>
      <c r="J29" s="88">
        <f>[1]ЧМК!$P$75</f>
        <v>65.498999999999995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45" customHeight="1" x14ac:dyDescent="0.25">
      <c r="A30" s="6" t="s">
        <v>31</v>
      </c>
      <c r="B30" s="110">
        <f t="shared" si="6"/>
        <v>297.36200000000002</v>
      </c>
      <c r="C30" s="88"/>
      <c r="D30" s="92">
        <f>[1]ЭТПЗ!$P$68</f>
        <v>297.36200000000002</v>
      </c>
      <c r="E30" s="88"/>
      <c r="F30" s="88"/>
      <c r="G30" s="88"/>
      <c r="H30" s="88">
        <f t="shared" si="5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45" customHeight="1" x14ac:dyDescent="0.25">
      <c r="A31" s="6" t="s">
        <v>33</v>
      </c>
      <c r="B31" s="110">
        <f t="shared" si="6"/>
        <v>2801.0929999999998</v>
      </c>
      <c r="C31" s="88"/>
      <c r="D31" s="92">
        <f>[1]НЫТВА!$P$68</f>
        <v>2801.0929999999998</v>
      </c>
      <c r="E31" s="88"/>
      <c r="F31" s="88"/>
      <c r="G31" s="88"/>
      <c r="H31" s="88">
        <f t="shared" si="5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45" customHeight="1" x14ac:dyDescent="0.25">
      <c r="A32" s="6" t="s">
        <v>34</v>
      </c>
      <c r="B32" s="110">
        <f t="shared" si="6"/>
        <v>1033.365</v>
      </c>
      <c r="C32" s="88"/>
      <c r="D32" s="92">
        <f>[1]Вяртсиль!$P$68</f>
        <v>1033.365</v>
      </c>
      <c r="E32" s="88"/>
      <c r="F32" s="88"/>
      <c r="G32" s="88"/>
      <c r="H32" s="88">
        <f t="shared" si="5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45" customHeight="1" x14ac:dyDescent="0.25">
      <c r="A33" s="6" t="s">
        <v>35</v>
      </c>
      <c r="B33" s="110">
        <f t="shared" si="6"/>
        <v>1131.1669999999999</v>
      </c>
      <c r="C33" s="88"/>
      <c r="D33" s="92">
        <f>[1]Междуреч!$P$140</f>
        <v>1131.1669999999999</v>
      </c>
      <c r="E33" s="88"/>
      <c r="F33" s="88"/>
      <c r="G33" s="88"/>
      <c r="H33" s="88">
        <f t="shared" si="5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2.9" customHeight="1" x14ac:dyDescent="0.25">
      <c r="A34" s="16" t="s">
        <v>4</v>
      </c>
      <c r="B34" s="107">
        <f>SUM(B9:B33)-B9-B15-B20-B25-B27</f>
        <v>270069.22600000002</v>
      </c>
      <c r="C34" s="93">
        <f>C9+C27</f>
        <v>10749.437</v>
      </c>
      <c r="D34" s="93">
        <f>D9+D12+D14+D16+D19+D20+D25+D27+D17+D30+D31+D32+D33</f>
        <v>238065.82899999997</v>
      </c>
      <c r="E34" s="93">
        <f>E12+E25+E27+E20+E15+E29</f>
        <v>15081.534999999998</v>
      </c>
      <c r="F34" s="93">
        <f>F9+F13+F24+F25+F15+F27</f>
        <v>6541.0659999999998</v>
      </c>
      <c r="G34" s="93">
        <f>G13+G24+G25+G15+G11</f>
        <v>52.874000000000002</v>
      </c>
      <c r="H34" s="93">
        <f>H9+H12+H13+H14+H16+H19+H21+H24+H25+H27+H30</f>
        <v>236.40600000000001</v>
      </c>
      <c r="I34" s="93">
        <f>I9+I27</f>
        <v>96.156999999999996</v>
      </c>
      <c r="J34" s="93">
        <f>J16+J19+J21+J25+J27+J30</f>
        <v>236.40600000000001</v>
      </c>
      <c r="K34" s="93">
        <f>K20</f>
        <v>4.2370000000000001</v>
      </c>
      <c r="L34" s="93">
        <f>L25</f>
        <v>0</v>
      </c>
      <c r="M34" s="93">
        <f>SUM(M11:M27)</f>
        <v>0</v>
      </c>
      <c r="N34" s="17"/>
      <c r="O34" s="17"/>
      <c r="P34" s="79"/>
      <c r="Q34" s="1"/>
      <c r="R34" s="1"/>
      <c r="S34" s="1"/>
      <c r="T34" s="1"/>
      <c r="U34" s="1"/>
      <c r="V34" s="1"/>
      <c r="W34" s="1"/>
      <c r="X34" s="1"/>
    </row>
    <row r="35" spans="1:24" ht="20.25" x14ac:dyDescent="0.3">
      <c r="A35" s="19"/>
      <c r="B35" s="86"/>
      <c r="C35" s="26"/>
      <c r="D35" s="26"/>
      <c r="E35" s="26"/>
      <c r="F35" s="71"/>
      <c r="G35" s="17"/>
      <c r="H35" s="1"/>
      <c r="I35" s="1"/>
      <c r="J35" s="1"/>
      <c r="K35" s="1"/>
      <c r="L35" s="1"/>
      <c r="M35" s="1"/>
      <c r="N35" s="1"/>
      <c r="O35" s="1"/>
      <c r="P35" s="80"/>
      <c r="Q35" s="1"/>
      <c r="R35" s="1"/>
      <c r="S35" s="1"/>
      <c r="T35" s="1"/>
      <c r="U35" s="1"/>
      <c r="V35" s="1"/>
      <c r="W35" s="1"/>
      <c r="X35" s="1"/>
    </row>
    <row r="36" spans="1:24" ht="20.25" x14ac:dyDescent="0.3">
      <c r="A36" s="20"/>
      <c r="B36" s="43"/>
      <c r="C36" s="81"/>
      <c r="D36" s="49"/>
      <c r="E36" s="32"/>
      <c r="F36" s="72"/>
      <c r="G36" s="18"/>
      <c r="H36" s="1"/>
      <c r="I36" s="1"/>
      <c r="J36" s="1"/>
      <c r="K36" s="1"/>
      <c r="L36" s="1"/>
      <c r="M36" s="1"/>
      <c r="N36" s="1"/>
      <c r="O36" s="1"/>
      <c r="P36" s="19"/>
      <c r="Q36" s="1"/>
      <c r="R36" s="1"/>
      <c r="S36" s="1"/>
      <c r="T36" s="1"/>
      <c r="U36" s="1"/>
      <c r="V36" s="1"/>
      <c r="W36" s="1"/>
      <c r="X36" s="1"/>
    </row>
    <row r="37" spans="1:24" ht="20.25" x14ac:dyDescent="0.3">
      <c r="A37" s="20"/>
      <c r="B37" s="44"/>
      <c r="C37" s="83"/>
      <c r="D37" s="49"/>
      <c r="E37" s="82"/>
      <c r="F37" s="73"/>
      <c r="G37" s="1"/>
      <c r="H37" s="18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25" x14ac:dyDescent="0.3">
      <c r="A38" s="43"/>
      <c r="B38" s="50"/>
      <c r="C38" s="75"/>
      <c r="D38" s="70"/>
      <c r="E38" s="76"/>
      <c r="F38" s="73"/>
      <c r="G38" s="1"/>
      <c r="H38" s="33"/>
      <c r="I38" s="33"/>
      <c r="J38" s="33"/>
      <c r="K38" s="33"/>
      <c r="L38" s="33"/>
      <c r="M38" s="33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25" x14ac:dyDescent="0.3">
      <c r="A39" s="21"/>
      <c r="B39" s="45"/>
      <c r="C39" s="74"/>
      <c r="D39" s="49"/>
      <c r="E39" s="23"/>
      <c r="F39" s="73"/>
      <c r="G39" s="28"/>
      <c r="H39" s="34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25" x14ac:dyDescent="0.3">
      <c r="A40" s="22"/>
      <c r="B40" s="45"/>
      <c r="C40" s="74"/>
      <c r="D40" s="27"/>
      <c r="E40" s="23"/>
      <c r="F40" s="73"/>
      <c r="G40" s="28"/>
      <c r="H40" s="33"/>
      <c r="I40" s="33"/>
      <c r="J40" s="33"/>
      <c r="K40" s="33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0.25" x14ac:dyDescent="0.3">
      <c r="A41" s="22"/>
      <c r="B41" s="22"/>
      <c r="C41" s="51"/>
      <c r="D41" s="27"/>
      <c r="E41" s="23"/>
      <c r="F41" s="73"/>
      <c r="G41" s="1"/>
      <c r="H41" s="33"/>
      <c r="I41" s="35"/>
      <c r="J41" s="36"/>
      <c r="K41" s="37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22"/>
      <c r="B42" s="22"/>
      <c r="C42" s="51"/>
      <c r="D42" s="27"/>
      <c r="E42" s="52"/>
      <c r="G42" s="1"/>
      <c r="H42" s="33"/>
      <c r="I42" s="38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22"/>
      <c r="B43" s="22"/>
      <c r="C43" s="51"/>
      <c r="D43" s="53"/>
      <c r="E43" s="54"/>
      <c r="G43" s="1"/>
      <c r="H43" s="33"/>
      <c r="I43" s="33"/>
      <c r="J43" s="33"/>
      <c r="K43" s="33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24"/>
      <c r="B44" s="22"/>
      <c r="C44" s="46"/>
      <c r="D44" s="27"/>
      <c r="E44" s="23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">
      <c r="A45" s="24"/>
      <c r="B45" s="22"/>
      <c r="C45" s="46"/>
      <c r="D45" s="27"/>
      <c r="E45" s="23"/>
      <c r="F45" s="73"/>
      <c r="H45" s="39"/>
      <c r="I45" s="39"/>
      <c r="J45" s="39"/>
      <c r="K45" s="39"/>
      <c r="L45" s="39"/>
      <c r="M45" s="39"/>
    </row>
    <row r="46" spans="1:24" ht="20.25" x14ac:dyDescent="0.3">
      <c r="A46" s="67"/>
      <c r="B46" s="55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15.75" x14ac:dyDescent="0.25">
      <c r="A47" s="24"/>
      <c r="B47" s="56"/>
      <c r="C47" s="47"/>
      <c r="D47" s="27"/>
      <c r="E47" s="23"/>
      <c r="H47" s="39"/>
      <c r="I47" s="39"/>
      <c r="J47" s="39"/>
      <c r="K47" s="39"/>
      <c r="L47" s="39"/>
      <c r="M47" s="39"/>
    </row>
    <row r="48" spans="1:24" ht="15.75" x14ac:dyDescent="0.25">
      <c r="A48" s="67"/>
      <c r="B48" s="57"/>
      <c r="C48" s="51"/>
      <c r="D48" s="27"/>
      <c r="E48" s="58"/>
      <c r="H48" s="39"/>
      <c r="I48" s="39"/>
      <c r="J48" s="39"/>
      <c r="K48" s="39"/>
      <c r="L48" s="39"/>
      <c r="M48" s="39"/>
    </row>
    <row r="49" spans="1:6" ht="15.75" x14ac:dyDescent="0.25">
      <c r="A49" s="68"/>
      <c r="B49" s="59"/>
      <c r="C49" s="60"/>
      <c r="D49" s="61"/>
      <c r="E49" s="62"/>
    </row>
    <row r="50" spans="1:6" ht="15.75" x14ac:dyDescent="0.25">
      <c r="A50" s="68"/>
      <c r="B50" s="59"/>
      <c r="C50" s="46"/>
      <c r="D50" s="63"/>
      <c r="E50" s="58"/>
    </row>
    <row r="51" spans="1:6" ht="15.75" x14ac:dyDescent="0.25">
      <c r="A51" s="24"/>
      <c r="B51" s="22"/>
      <c r="C51" s="46"/>
      <c r="D51" s="61"/>
      <c r="E51" s="52"/>
    </row>
    <row r="52" spans="1:6" ht="15.75" x14ac:dyDescent="0.25">
      <c r="A52" s="47"/>
      <c r="B52" s="22"/>
      <c r="C52" s="46"/>
      <c r="D52" s="27"/>
      <c r="E52" s="64"/>
    </row>
    <row r="53" spans="1:6" ht="15.75" x14ac:dyDescent="0.25">
      <c r="A53" s="69"/>
      <c r="B53" s="65"/>
      <c r="C53" s="46"/>
      <c r="D53" s="53"/>
      <c r="E53" s="64"/>
    </row>
    <row r="54" spans="1:6" ht="15.75" x14ac:dyDescent="0.25">
      <c r="A54" s="24"/>
      <c r="B54" s="56"/>
      <c r="C54" s="46"/>
      <c r="D54" s="53"/>
      <c r="E54" s="23"/>
    </row>
    <row r="55" spans="1:6" ht="15.75" x14ac:dyDescent="0.25">
      <c r="A55" s="39"/>
      <c r="B55" s="39"/>
      <c r="C55" s="46"/>
      <c r="D55" s="27"/>
      <c r="E55" s="23"/>
      <c r="F55" s="39"/>
    </row>
    <row r="56" spans="1:6" ht="15.75" x14ac:dyDescent="0.25">
      <c r="A56" s="25"/>
      <c r="B56" s="39"/>
      <c r="C56" s="46"/>
      <c r="D56" s="66"/>
      <c r="E56" s="23"/>
      <c r="F56" s="39"/>
    </row>
    <row r="57" spans="1:6" ht="15.75" x14ac:dyDescent="0.25">
      <c r="A57" s="25"/>
      <c r="B57" s="39"/>
      <c r="C57" s="51"/>
      <c r="D57" s="53"/>
      <c r="E57" s="58"/>
      <c r="F57" s="39"/>
    </row>
    <row r="58" spans="1:6" x14ac:dyDescent="0.25">
      <c r="A58" s="25"/>
      <c r="B58" s="39"/>
      <c r="C58" s="39"/>
      <c r="D58" s="39"/>
      <c r="E58" s="39"/>
      <c r="F58" s="39"/>
    </row>
    <row r="59" spans="1:6" x14ac:dyDescent="0.25">
      <c r="A59" s="25"/>
      <c r="B59" s="39"/>
      <c r="C59" s="39"/>
      <c r="D59" s="39"/>
      <c r="E59" s="39"/>
      <c r="F59" s="39"/>
    </row>
    <row r="60" spans="1:6" x14ac:dyDescent="0.25">
      <c r="A60" s="25"/>
      <c r="B60" s="39"/>
      <c r="C60" s="39"/>
      <c r="D60" s="39"/>
      <c r="E60" s="39"/>
      <c r="F60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Temp</cp:lastModifiedBy>
  <dcterms:created xsi:type="dcterms:W3CDTF">2016-07-25T04:23:17Z</dcterms:created>
  <dcterms:modified xsi:type="dcterms:W3CDTF">2022-02-10T05:32:08Z</dcterms:modified>
</cp:coreProperties>
</file>